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495" windowHeight="94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37" i="1" l="1"/>
  <c r="L36" i="1"/>
  <c r="L35" i="1"/>
  <c r="L34" i="1"/>
  <c r="L32" i="1"/>
  <c r="K32" i="1"/>
  <c r="I34" i="1"/>
  <c r="K34" i="1" s="1"/>
  <c r="I33" i="1"/>
  <c r="K33" i="1" s="1"/>
  <c r="L33" i="1" s="1"/>
  <c r="M39" i="1"/>
  <c r="M38" i="1"/>
  <c r="J37" i="1"/>
  <c r="I37" i="1"/>
  <c r="K37" i="1" s="1"/>
  <c r="I36" i="1"/>
  <c r="K36" i="1" s="1"/>
  <c r="I35" i="1"/>
  <c r="K35" i="1" s="1"/>
  <c r="I32" i="1"/>
  <c r="M37" i="1" l="1"/>
  <c r="M34" i="1"/>
  <c r="M33" i="1"/>
  <c r="M35" i="1"/>
  <c r="M32" i="1"/>
  <c r="M36" i="1"/>
  <c r="B34" i="1"/>
  <c r="D34" i="1" s="1"/>
  <c r="B33" i="1"/>
  <c r="D33" i="1" s="1"/>
  <c r="F39" i="1"/>
  <c r="F38" i="1"/>
  <c r="C37" i="1"/>
  <c r="B37" i="1"/>
  <c r="B36" i="1"/>
  <c r="D36" i="1" s="1"/>
  <c r="B35" i="1"/>
  <c r="D35" i="1" s="1"/>
  <c r="B32" i="1"/>
  <c r="D32" i="1" s="1"/>
  <c r="B23" i="1"/>
  <c r="B22" i="1"/>
  <c r="B21" i="1"/>
  <c r="B20" i="1"/>
  <c r="B19" i="1"/>
  <c r="B18" i="1"/>
  <c r="M40" i="1" l="1"/>
  <c r="D37" i="1"/>
  <c r="E37" i="1"/>
  <c r="F37" i="1" s="1"/>
  <c r="E34" i="1"/>
  <c r="F34" i="1" s="1"/>
  <c r="E32" i="1"/>
  <c r="F32" i="1" s="1"/>
  <c r="E33" i="1"/>
  <c r="F33" i="1" s="1"/>
  <c r="E35" i="1"/>
  <c r="F35" i="1" s="1"/>
  <c r="E36" i="1"/>
  <c r="F36" i="1" s="1"/>
  <c r="I23" i="1"/>
  <c r="K23" i="1" s="1"/>
  <c r="I22" i="1"/>
  <c r="I21" i="1"/>
  <c r="I20" i="1"/>
  <c r="K20" i="1" s="1"/>
  <c r="I19" i="1"/>
  <c r="I18" i="1"/>
  <c r="K18" i="1" s="1"/>
  <c r="M25" i="1"/>
  <c r="M24" i="1"/>
  <c r="J23" i="1"/>
  <c r="K22" i="1"/>
  <c r="K21" i="1"/>
  <c r="K19" i="1"/>
  <c r="F40" i="1" l="1"/>
  <c r="L23" i="1"/>
  <c r="M23" i="1" s="1"/>
  <c r="L20" i="1"/>
  <c r="M20" i="1" s="1"/>
  <c r="L19" i="1"/>
  <c r="M19" i="1" s="1"/>
  <c r="L21" i="1"/>
  <c r="M21" i="1" s="1"/>
  <c r="L18" i="1"/>
  <c r="M18" i="1" s="1"/>
  <c r="L22" i="1"/>
  <c r="M22" i="1" s="1"/>
  <c r="D20" i="1"/>
  <c r="D19" i="1"/>
  <c r="M26" i="1" l="1"/>
  <c r="E19" i="1"/>
  <c r="D22" i="1" l="1"/>
  <c r="E22" i="1" s="1"/>
  <c r="D21" i="1"/>
  <c r="D18" i="1"/>
  <c r="E18" i="1" s="1"/>
  <c r="I6" i="1"/>
  <c r="F25" i="1"/>
  <c r="F24" i="1"/>
  <c r="C23" i="1"/>
  <c r="E20" i="1" l="1"/>
  <c r="F20" i="1" s="1"/>
  <c r="E21" i="1"/>
  <c r="F21" i="1" s="1"/>
  <c r="D23" i="1"/>
  <c r="F18" i="1"/>
  <c r="F19" i="1"/>
  <c r="F22" i="1"/>
  <c r="I8" i="1"/>
  <c r="I7" i="1"/>
  <c r="E23" i="1" l="1"/>
  <c r="F23" i="1" s="1"/>
  <c r="F26" i="1" s="1"/>
  <c r="B8" i="1"/>
  <c r="B7" i="1"/>
  <c r="C11" i="1"/>
  <c r="B6" i="1"/>
  <c r="D6" i="1" s="1"/>
  <c r="J11" i="1" l="1"/>
  <c r="K6" i="1" l="1"/>
  <c r="E6" i="1"/>
  <c r="B11" i="1"/>
  <c r="B10" i="1"/>
  <c r="D10" i="1" s="1"/>
  <c r="E10" i="1" s="1"/>
  <c r="B9" i="1"/>
  <c r="D9" i="1" s="1"/>
  <c r="E9" i="1" s="1"/>
  <c r="D8" i="1"/>
  <c r="D7" i="1"/>
  <c r="E7" i="1" s="1"/>
  <c r="I11" i="1"/>
  <c r="I10" i="1"/>
  <c r="K10" i="1" s="1"/>
  <c r="L10" i="1" s="1"/>
  <c r="M10" i="1" s="1"/>
  <c r="I9" i="1"/>
  <c r="K9" i="1" s="1"/>
  <c r="K8" i="1"/>
  <c r="K7" i="1"/>
  <c r="M13" i="1"/>
  <c r="M12" i="1"/>
  <c r="F13" i="1"/>
  <c r="F12" i="1"/>
  <c r="L7" i="1" l="1"/>
  <c r="M7" i="1" s="1"/>
  <c r="K11" i="1"/>
  <c r="L11" i="1" s="1"/>
  <c r="M11" i="1" s="1"/>
  <c r="D11" i="1"/>
  <c r="E11" i="1" s="1"/>
  <c r="L9" i="1"/>
  <c r="M9" i="1" s="1"/>
  <c r="L8" i="1"/>
  <c r="M8" i="1" s="1"/>
  <c r="L6" i="1"/>
  <c r="M6" i="1" s="1"/>
  <c r="E8" i="1"/>
  <c r="F8" i="1" s="1"/>
  <c r="F7" i="1"/>
  <c r="F10" i="1"/>
  <c r="F9" i="1"/>
  <c r="F11" i="1" l="1"/>
  <c r="M14" i="1"/>
  <c r="F6" i="1"/>
  <c r="F14" i="1" s="1"/>
</calcChain>
</file>

<file path=xl/sharedStrings.xml><?xml version="1.0" encoding="utf-8"?>
<sst xmlns="http://schemas.openxmlformats.org/spreadsheetml/2006/main" count="92" uniqueCount="28">
  <si>
    <t>rezervare</t>
  </si>
  <si>
    <t>CV</t>
  </si>
  <si>
    <t>cogenerare</t>
  </si>
  <si>
    <t>tv</t>
  </si>
  <si>
    <t>radio</t>
  </si>
  <si>
    <t>cpc 40%</t>
  </si>
  <si>
    <t>reglementat 60%</t>
  </si>
  <si>
    <t>Nr zile</t>
  </si>
  <si>
    <t>cpc 50%</t>
  </si>
  <si>
    <t>reglementat 50%</t>
  </si>
  <si>
    <t>Total</t>
  </si>
  <si>
    <t>Cantitate [kWh]</t>
  </si>
  <si>
    <t>Pret unitar</t>
  </si>
  <si>
    <t>Valoare unitara</t>
  </si>
  <si>
    <t>TVA</t>
  </si>
  <si>
    <t>acciza necomerciala</t>
  </si>
  <si>
    <r>
      <t xml:space="preserve">Tarif CR (procent CPC valabil pana la </t>
    </r>
    <r>
      <rPr>
        <b/>
        <sz val="11"/>
        <color theme="1"/>
        <rFont val="Calibri"/>
        <family val="2"/>
        <scheme val="minor"/>
      </rPr>
      <t>30.06.2015</t>
    </r>
    <r>
      <rPr>
        <sz val="11"/>
        <color theme="1"/>
        <rFont val="Calibri"/>
        <family val="2"/>
        <scheme val="minor"/>
      </rPr>
      <t>)</t>
    </r>
  </si>
  <si>
    <t>cpc 60%</t>
  </si>
  <si>
    <t>reglementat 40%</t>
  </si>
  <si>
    <r>
      <t xml:space="preserve">Tarif CR (procent CPC valabil de la </t>
    </r>
    <r>
      <rPr>
        <b/>
        <sz val="11"/>
        <color rgb="FFFF0000"/>
        <rFont val="Calibri"/>
        <family val="2"/>
        <scheme val="minor"/>
      </rPr>
      <t>01.04.2016</t>
    </r>
    <r>
      <rPr>
        <sz val="11"/>
        <color theme="1"/>
        <rFont val="Calibri"/>
        <family val="2"/>
        <scheme val="minor"/>
      </rPr>
      <t>)</t>
    </r>
  </si>
  <si>
    <r>
      <t xml:space="preserve">Tarif CR (procent CPC valabil de la </t>
    </r>
    <r>
      <rPr>
        <b/>
        <sz val="11"/>
        <rFont val="Calibri"/>
        <family val="2"/>
        <scheme val="minor"/>
      </rPr>
      <t>01.07.2015</t>
    </r>
    <r>
      <rPr>
        <sz val="11"/>
        <rFont val="Calibri"/>
        <family val="2"/>
        <scheme val="minor"/>
      </rPr>
      <t>)</t>
    </r>
  </si>
  <si>
    <r>
      <t xml:space="preserve">Tarif CR (procent CPC valabil de la </t>
    </r>
    <r>
      <rPr>
        <b/>
        <sz val="11"/>
        <rFont val="Calibri"/>
        <family val="2"/>
        <scheme val="minor"/>
      </rPr>
      <t>01.01.2016</t>
    </r>
    <r>
      <rPr>
        <sz val="11"/>
        <rFont val="Calibri"/>
        <family val="2"/>
        <scheme val="minor"/>
      </rPr>
      <t>)</t>
    </r>
  </si>
  <si>
    <r>
      <t xml:space="preserve">Tarif CR (procent CPC valabil de la </t>
    </r>
    <r>
      <rPr>
        <b/>
        <sz val="11"/>
        <rFont val="Calibri"/>
        <family val="2"/>
        <scheme val="minor"/>
      </rPr>
      <t>01.07.2016</t>
    </r>
    <r>
      <rPr>
        <sz val="11"/>
        <rFont val="Calibri"/>
        <family val="2"/>
        <scheme val="minor"/>
      </rPr>
      <t>)</t>
    </r>
  </si>
  <si>
    <t>cpc 70%</t>
  </si>
  <si>
    <t>reglementat 30%</t>
  </si>
  <si>
    <r>
      <t xml:space="preserve">Tarif CR (procent CPC valabil de la </t>
    </r>
    <r>
      <rPr>
        <b/>
        <sz val="11"/>
        <rFont val="Calibri"/>
        <family val="2"/>
        <scheme val="minor"/>
      </rPr>
      <t>01.01.2017</t>
    </r>
    <r>
      <rPr>
        <sz val="11"/>
        <rFont val="Calibri"/>
        <family val="2"/>
        <scheme val="minor"/>
      </rPr>
      <t>)</t>
    </r>
  </si>
  <si>
    <t>cpc 80%</t>
  </si>
  <si>
    <t>reglementat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</si>
</sst>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1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C16" workbookViewId="0">
      <selection activeCell="J34" sqref="J34"/>
    </sheetView>
  </sheetViews>
  <sheetFormatPr defaultRowHeight="15" x14ac:dyDescent="0.25"/>
  <cols>
    <col min="1" max="1" width="18.7109375" bestFit="1" customWidth="1"/>
    <col min="2" max="2" width="15.140625" bestFit="1" customWidth="1"/>
    <col min="3" max="3" width="10.42578125" bestFit="1" customWidth="1"/>
    <col min="4" max="4" width="14.7109375" bestFit="1" customWidth="1"/>
    <col min="5" max="5" width="6" bestFit="1" customWidth="1"/>
    <col min="6" max="6" width="7" bestFit="1" customWidth="1"/>
    <col min="8" max="8" width="18.7109375" bestFit="1" customWidth="1"/>
    <col min="9" max="9" width="15.140625" bestFit="1" customWidth="1"/>
    <col min="10" max="10" width="10.42578125" bestFit="1" customWidth="1"/>
    <col min="11" max="11" width="14.7109375" bestFit="1" customWidth="1"/>
    <col min="12" max="12" width="6" bestFit="1" customWidth="1"/>
    <col min="13" max="13" width="7" bestFit="1" customWidth="1"/>
  </cols>
  <sheetData>
    <row r="1" spans="1:13" x14ac:dyDescent="0.25">
      <c r="A1" s="3" t="s">
        <v>11</v>
      </c>
      <c r="B1" s="3" t="s">
        <v>7</v>
      </c>
    </row>
    <row r="2" spans="1:13" x14ac:dyDescent="0.25">
      <c r="A2" s="5">
        <v>100</v>
      </c>
      <c r="B2" s="5">
        <v>30</v>
      </c>
    </row>
    <row r="3" spans="1:13" x14ac:dyDescent="0.25">
      <c r="A3" s="4"/>
      <c r="B3" s="4"/>
    </row>
    <row r="4" spans="1:13" x14ac:dyDescent="0.25">
      <c r="A4" s="15" t="s">
        <v>16</v>
      </c>
      <c r="B4" s="15"/>
      <c r="C4" s="15"/>
      <c r="D4" s="15"/>
      <c r="E4" s="15"/>
      <c r="F4" s="15"/>
      <c r="H4" s="16" t="s">
        <v>20</v>
      </c>
      <c r="I4" s="16"/>
      <c r="J4" s="16"/>
      <c r="K4" s="16"/>
      <c r="L4" s="16"/>
      <c r="M4" s="16"/>
    </row>
    <row r="5" spans="1:13" x14ac:dyDescent="0.25">
      <c r="A5" s="3"/>
      <c r="B5" s="3" t="s">
        <v>11</v>
      </c>
      <c r="C5" s="3" t="s">
        <v>12</v>
      </c>
      <c r="D5" s="3" t="s">
        <v>13</v>
      </c>
      <c r="E5" s="3" t="s">
        <v>14</v>
      </c>
      <c r="F5" s="3" t="s">
        <v>10</v>
      </c>
      <c r="H5" s="3"/>
      <c r="I5" s="3" t="s">
        <v>11</v>
      </c>
      <c r="J5" s="3" t="s">
        <v>12</v>
      </c>
      <c r="K5" s="3" t="s">
        <v>13</v>
      </c>
      <c r="L5" s="3" t="s">
        <v>14</v>
      </c>
      <c r="M5" s="3" t="s">
        <v>10</v>
      </c>
    </row>
    <row r="6" spans="1:13" x14ac:dyDescent="0.25">
      <c r="A6" s="1" t="s">
        <v>0</v>
      </c>
      <c r="B6" s="1">
        <f>B2</f>
        <v>30</v>
      </c>
      <c r="C6" s="9">
        <v>0.1787</v>
      </c>
      <c r="D6" s="1">
        <f>ROUND(B6*C6*0.6,2)</f>
        <v>3.22</v>
      </c>
      <c r="E6" s="1">
        <f>ROUND(D6*0.24,2)</f>
        <v>0.77</v>
      </c>
      <c r="F6" s="1">
        <f>D6+E6</f>
        <v>3.99</v>
      </c>
      <c r="H6" s="1" t="s">
        <v>0</v>
      </c>
      <c r="I6" s="1">
        <f>B2</f>
        <v>30</v>
      </c>
      <c r="J6" s="10">
        <v>0.1787</v>
      </c>
      <c r="K6" s="1">
        <f>ROUND(I6*J6*0.5,2)</f>
        <v>2.68</v>
      </c>
      <c r="L6" s="1">
        <f>ROUND(K6*0.24,2)</f>
        <v>0.64</v>
      </c>
      <c r="M6" s="1">
        <f>K6+L6</f>
        <v>3.3200000000000003</v>
      </c>
    </row>
    <row r="7" spans="1:13" x14ac:dyDescent="0.25">
      <c r="A7" s="1" t="s">
        <v>5</v>
      </c>
      <c r="B7" s="1">
        <f>ROUND(0.4*A2,0)</f>
        <v>40</v>
      </c>
      <c r="C7" s="9">
        <v>0.42099999999999999</v>
      </c>
      <c r="D7" s="1">
        <f t="shared" ref="D7:D11" si="0">ROUND(B7*C7,2)</f>
        <v>16.84</v>
      </c>
      <c r="E7" s="1">
        <f t="shared" ref="E7:E11" si="1">ROUND(D7*0.24,2)</f>
        <v>4.04</v>
      </c>
      <c r="F7" s="1">
        <f t="shared" ref="F7:F10" si="2">D7+E7</f>
        <v>20.88</v>
      </c>
      <c r="H7" s="1" t="s">
        <v>8</v>
      </c>
      <c r="I7" s="1">
        <f>A2*0.5</f>
        <v>50</v>
      </c>
      <c r="J7" s="10">
        <v>0.42559999999999998</v>
      </c>
      <c r="K7" s="1">
        <f t="shared" ref="K7:K10" si="3">ROUND(I7*J7,2)</f>
        <v>21.28</v>
      </c>
      <c r="L7" s="1">
        <f t="shared" ref="L7:L11" si="4">ROUND(K7*0.24,2)</f>
        <v>5.1100000000000003</v>
      </c>
      <c r="M7" s="1">
        <f t="shared" ref="M7:M11" si="5">K7+L7</f>
        <v>26.39</v>
      </c>
    </row>
    <row r="8" spans="1:13" x14ac:dyDescent="0.25">
      <c r="A8" s="1" t="s">
        <v>6</v>
      </c>
      <c r="B8" s="1">
        <f>ROUND(0.6*A2,0)</f>
        <v>60</v>
      </c>
      <c r="C8" s="9">
        <v>0.37159999999999999</v>
      </c>
      <c r="D8" s="1">
        <f t="shared" si="0"/>
        <v>22.3</v>
      </c>
      <c r="E8" s="1">
        <f t="shared" si="1"/>
        <v>5.35</v>
      </c>
      <c r="F8" s="1">
        <f t="shared" si="2"/>
        <v>27.65</v>
      </c>
      <c r="H8" s="1" t="s">
        <v>9</v>
      </c>
      <c r="I8" s="1">
        <f>A2*0.5</f>
        <v>50</v>
      </c>
      <c r="J8" s="10">
        <v>0.37159999999999999</v>
      </c>
      <c r="K8" s="1">
        <f t="shared" si="3"/>
        <v>18.579999999999998</v>
      </c>
      <c r="L8" s="1">
        <f t="shared" si="4"/>
        <v>4.46</v>
      </c>
      <c r="M8" s="1">
        <f t="shared" si="5"/>
        <v>23.04</v>
      </c>
    </row>
    <row r="9" spans="1:13" x14ac:dyDescent="0.25">
      <c r="A9" s="1" t="s">
        <v>1</v>
      </c>
      <c r="B9" s="1">
        <f>A2</f>
        <v>100</v>
      </c>
      <c r="C9" s="9">
        <v>3.5920000000000001E-2</v>
      </c>
      <c r="D9" s="1">
        <f t="shared" si="0"/>
        <v>3.59</v>
      </c>
      <c r="E9" s="1">
        <f t="shared" si="1"/>
        <v>0.86</v>
      </c>
      <c r="F9" s="1">
        <f t="shared" si="2"/>
        <v>4.45</v>
      </c>
      <c r="H9" s="1" t="s">
        <v>1</v>
      </c>
      <c r="I9" s="1">
        <f>A2</f>
        <v>100</v>
      </c>
      <c r="J9" s="10">
        <v>3.5920000000000001E-2</v>
      </c>
      <c r="K9" s="1">
        <f t="shared" si="3"/>
        <v>3.59</v>
      </c>
      <c r="L9" s="1">
        <f t="shared" si="4"/>
        <v>0.86</v>
      </c>
      <c r="M9" s="1">
        <f t="shared" si="5"/>
        <v>4.45</v>
      </c>
    </row>
    <row r="10" spans="1:13" x14ac:dyDescent="0.25">
      <c r="A10" s="1" t="s">
        <v>2</v>
      </c>
      <c r="B10" s="1">
        <f>A2</f>
        <v>100</v>
      </c>
      <c r="C10" s="9">
        <v>1.8120000000000001E-2</v>
      </c>
      <c r="D10" s="1">
        <f t="shared" si="0"/>
        <v>1.81</v>
      </c>
      <c r="E10" s="1">
        <f t="shared" si="1"/>
        <v>0.43</v>
      </c>
      <c r="F10" s="1">
        <f t="shared" si="2"/>
        <v>2.2400000000000002</v>
      </c>
      <c r="H10" s="1" t="s">
        <v>2</v>
      </c>
      <c r="I10" s="1">
        <f>A2</f>
        <v>100</v>
      </c>
      <c r="J10" s="10">
        <v>1.5820000000000001E-2</v>
      </c>
      <c r="K10" s="1">
        <f t="shared" si="3"/>
        <v>1.58</v>
      </c>
      <c r="L10" s="1">
        <f t="shared" si="4"/>
        <v>0.38</v>
      </c>
      <c r="M10" s="1">
        <f t="shared" si="5"/>
        <v>1.96</v>
      </c>
    </row>
    <row r="11" spans="1:13" x14ac:dyDescent="0.25">
      <c r="A11" s="1" t="s">
        <v>15</v>
      </c>
      <c r="B11" s="1">
        <f>A2</f>
        <v>100</v>
      </c>
      <c r="C11" s="9">
        <f>4.74/1000</f>
        <v>4.7400000000000003E-3</v>
      </c>
      <c r="D11" s="1">
        <f t="shared" si="0"/>
        <v>0.47</v>
      </c>
      <c r="E11" s="1">
        <f t="shared" si="1"/>
        <v>0.11</v>
      </c>
      <c r="F11" s="1">
        <f t="shared" ref="F11" si="6">D11+E11</f>
        <v>0.57999999999999996</v>
      </c>
      <c r="H11" s="1" t="s">
        <v>15</v>
      </c>
      <c r="I11" s="1">
        <f>A2</f>
        <v>100</v>
      </c>
      <c r="J11" s="10">
        <f>4.74/1000</f>
        <v>4.7400000000000003E-3</v>
      </c>
      <c r="K11" s="1">
        <f>ROUND(I11*J11,2)</f>
        <v>0.47</v>
      </c>
      <c r="L11" s="1">
        <f t="shared" si="4"/>
        <v>0.11</v>
      </c>
      <c r="M11" s="1">
        <f t="shared" si="5"/>
        <v>0.57999999999999996</v>
      </c>
    </row>
    <row r="12" spans="1:13" x14ac:dyDescent="0.25">
      <c r="A12" s="1" t="s">
        <v>3</v>
      </c>
      <c r="B12" s="1"/>
      <c r="C12" s="1">
        <v>4</v>
      </c>
      <c r="D12" s="1"/>
      <c r="E12" s="1"/>
      <c r="F12" s="1">
        <f>C12</f>
        <v>4</v>
      </c>
      <c r="H12" s="1" t="s">
        <v>3</v>
      </c>
      <c r="I12" s="1"/>
      <c r="J12" s="1">
        <v>4</v>
      </c>
      <c r="K12" s="1"/>
      <c r="L12" s="1"/>
      <c r="M12" s="1">
        <f>J12</f>
        <v>4</v>
      </c>
    </row>
    <row r="13" spans="1:13" x14ac:dyDescent="0.25">
      <c r="A13" s="1" t="s">
        <v>4</v>
      </c>
      <c r="B13" s="1"/>
      <c r="C13" s="1">
        <v>2.5</v>
      </c>
      <c r="D13" s="1"/>
      <c r="E13" s="1"/>
      <c r="F13" s="1">
        <f>C13</f>
        <v>2.5</v>
      </c>
      <c r="H13" s="1" t="s">
        <v>4</v>
      </c>
      <c r="I13" s="1"/>
      <c r="J13" s="1">
        <v>2.5</v>
      </c>
      <c r="K13" s="1"/>
      <c r="L13" s="1"/>
      <c r="M13" s="1">
        <f>J13</f>
        <v>2.5</v>
      </c>
    </row>
    <row r="14" spans="1:13" x14ac:dyDescent="0.25">
      <c r="E14" s="2" t="s">
        <v>10</v>
      </c>
      <c r="F14" s="2">
        <f>SUM(F6:F13)</f>
        <v>66.289999999999992</v>
      </c>
      <c r="L14" s="2" t="s">
        <v>10</v>
      </c>
      <c r="M14" s="2">
        <f>SUM(M6:M13)</f>
        <v>66.240000000000009</v>
      </c>
    </row>
    <row r="15" spans="1:13" x14ac:dyDescent="0.25">
      <c r="E15" s="7"/>
      <c r="F15" s="7"/>
      <c r="G15" s="8"/>
      <c r="H15" s="8"/>
      <c r="I15" s="8"/>
      <c r="J15" s="8"/>
      <c r="K15" s="8"/>
      <c r="L15" s="7"/>
      <c r="M15" s="7"/>
    </row>
    <row r="16" spans="1:13" x14ac:dyDescent="0.25">
      <c r="A16" s="16" t="s">
        <v>21</v>
      </c>
      <c r="B16" s="16"/>
      <c r="C16" s="16"/>
      <c r="D16" s="16"/>
      <c r="E16" s="16"/>
      <c r="F16" s="16"/>
      <c r="G16" s="8"/>
      <c r="H16" s="15" t="s">
        <v>19</v>
      </c>
      <c r="I16" s="15"/>
      <c r="J16" s="15"/>
      <c r="K16" s="15"/>
      <c r="L16" s="15"/>
      <c r="M16" s="15"/>
    </row>
    <row r="17" spans="1:13" x14ac:dyDescent="0.25">
      <c r="A17" s="6"/>
      <c r="B17" s="6" t="s">
        <v>11</v>
      </c>
      <c r="C17" s="6" t="s">
        <v>12</v>
      </c>
      <c r="D17" s="6" t="s">
        <v>13</v>
      </c>
      <c r="E17" s="6" t="s">
        <v>14</v>
      </c>
      <c r="F17" s="6" t="s">
        <v>10</v>
      </c>
      <c r="G17" s="8"/>
      <c r="H17" s="11"/>
      <c r="I17" s="11" t="s">
        <v>11</v>
      </c>
      <c r="J17" s="11" t="s">
        <v>12</v>
      </c>
      <c r="K17" s="11" t="s">
        <v>13</v>
      </c>
      <c r="L17" s="11" t="s">
        <v>14</v>
      </c>
      <c r="M17" s="11" t="s">
        <v>10</v>
      </c>
    </row>
    <row r="18" spans="1:13" x14ac:dyDescent="0.25">
      <c r="A18" s="1" t="s">
        <v>0</v>
      </c>
      <c r="B18" s="1">
        <f>$B$2</f>
        <v>30</v>
      </c>
      <c r="C18" s="10">
        <v>0.1691</v>
      </c>
      <c r="D18" s="1">
        <f>ROUND(B18*C18*0.4,2)</f>
        <v>2.0299999999999998</v>
      </c>
      <c r="E18" s="1">
        <f t="shared" ref="E18:E23" si="7">ROUND(D18*0.2,2)</f>
        <v>0.41</v>
      </c>
      <c r="F18" s="1">
        <f>D18+E18</f>
        <v>2.44</v>
      </c>
      <c r="G18" s="8"/>
      <c r="H18" s="1" t="s">
        <v>0</v>
      </c>
      <c r="I18" s="1">
        <f>B2</f>
        <v>30</v>
      </c>
      <c r="J18" s="10">
        <v>0.1691</v>
      </c>
      <c r="K18" s="1">
        <f>ROUND(I18*J18*0.4,2)</f>
        <v>2.0299999999999998</v>
      </c>
      <c r="L18" s="1">
        <f t="shared" ref="L18:L23" si="8">ROUND(K18*0.2,2)</f>
        <v>0.41</v>
      </c>
      <c r="M18" s="1">
        <f>K18+L18</f>
        <v>2.44</v>
      </c>
    </row>
    <row r="19" spans="1:13" x14ac:dyDescent="0.25">
      <c r="A19" s="1" t="s">
        <v>17</v>
      </c>
      <c r="B19" s="1">
        <f>$A$2*0.6</f>
        <v>60</v>
      </c>
      <c r="C19" s="10">
        <v>0.43369999999999997</v>
      </c>
      <c r="D19" s="1">
        <f>ROUND(B19*C19,2)</f>
        <v>26.02</v>
      </c>
      <c r="E19" s="1">
        <f t="shared" si="7"/>
        <v>5.2</v>
      </c>
      <c r="F19" s="1">
        <f t="shared" ref="F19:F23" si="9">D19+E19</f>
        <v>31.22</v>
      </c>
      <c r="G19" s="8"/>
      <c r="H19" s="1" t="s">
        <v>17</v>
      </c>
      <c r="I19" s="1">
        <f>A2*0.6</f>
        <v>60</v>
      </c>
      <c r="J19" s="10">
        <v>0.41320000000000001</v>
      </c>
      <c r="K19" s="1">
        <f>ROUND(I19*J19,2)</f>
        <v>24.79</v>
      </c>
      <c r="L19" s="1">
        <f t="shared" si="8"/>
        <v>4.96</v>
      </c>
      <c r="M19" s="1">
        <f t="shared" ref="M19:M23" si="10">K19+L19</f>
        <v>29.75</v>
      </c>
    </row>
    <row r="20" spans="1:13" x14ac:dyDescent="0.25">
      <c r="A20" s="1" t="s">
        <v>18</v>
      </c>
      <c r="B20" s="1">
        <f>$A$2*0.4</f>
        <v>40</v>
      </c>
      <c r="C20" s="10">
        <v>0.35170000000000001</v>
      </c>
      <c r="D20" s="1">
        <f>ROUND(B20*C20,2)</f>
        <v>14.07</v>
      </c>
      <c r="E20" s="1">
        <f t="shared" si="7"/>
        <v>2.81</v>
      </c>
      <c r="F20" s="1">
        <f t="shared" si="9"/>
        <v>16.88</v>
      </c>
      <c r="G20" s="8"/>
      <c r="H20" s="1" t="s">
        <v>18</v>
      </c>
      <c r="I20" s="1">
        <f>A2*0.4</f>
        <v>40</v>
      </c>
      <c r="J20" s="10">
        <v>0.35170000000000001</v>
      </c>
      <c r="K20" s="1">
        <f>ROUND(I20*J20,2)</f>
        <v>14.07</v>
      </c>
      <c r="L20" s="1">
        <f t="shared" si="8"/>
        <v>2.81</v>
      </c>
      <c r="M20" s="1">
        <f t="shared" si="10"/>
        <v>16.88</v>
      </c>
    </row>
    <row r="21" spans="1:13" x14ac:dyDescent="0.25">
      <c r="A21" s="1" t="s">
        <v>1</v>
      </c>
      <c r="B21" s="1">
        <f>$A$2</f>
        <v>100</v>
      </c>
      <c r="C21" s="10">
        <v>4.1549999999999997E-2</v>
      </c>
      <c r="D21" s="1">
        <f t="shared" ref="D21:D23" si="11">ROUND(B21*C21,2)</f>
        <v>4.16</v>
      </c>
      <c r="E21" s="1">
        <f t="shared" si="7"/>
        <v>0.83</v>
      </c>
      <c r="F21" s="1">
        <f t="shared" si="9"/>
        <v>4.99</v>
      </c>
      <c r="G21" s="8"/>
      <c r="H21" s="1" t="s">
        <v>1</v>
      </c>
      <c r="I21" s="1">
        <f>A2</f>
        <v>100</v>
      </c>
      <c r="J21" s="10">
        <v>4.197E-2</v>
      </c>
      <c r="K21" s="1">
        <f t="shared" ref="K21:K23" si="12">ROUND(I21*J21,2)</f>
        <v>4.2</v>
      </c>
      <c r="L21" s="1">
        <f t="shared" si="8"/>
        <v>0.84</v>
      </c>
      <c r="M21" s="1">
        <f t="shared" si="10"/>
        <v>5.04</v>
      </c>
    </row>
    <row r="22" spans="1:13" x14ac:dyDescent="0.25">
      <c r="A22" s="1" t="s">
        <v>2</v>
      </c>
      <c r="B22" s="1">
        <f>$A$2</f>
        <v>100</v>
      </c>
      <c r="C22" s="10">
        <v>1.5820000000000001E-2</v>
      </c>
      <c r="D22" s="1">
        <f t="shared" si="11"/>
        <v>1.58</v>
      </c>
      <c r="E22" s="1">
        <f t="shared" si="7"/>
        <v>0.32</v>
      </c>
      <c r="F22" s="1">
        <f t="shared" si="9"/>
        <v>1.9000000000000001</v>
      </c>
      <c r="G22" s="8"/>
      <c r="H22" s="1" t="s">
        <v>2</v>
      </c>
      <c r="I22" s="1">
        <f>A2</f>
        <v>100</v>
      </c>
      <c r="J22" s="10">
        <v>1.5820000000000001E-2</v>
      </c>
      <c r="K22" s="1">
        <f t="shared" si="12"/>
        <v>1.58</v>
      </c>
      <c r="L22" s="1">
        <f t="shared" si="8"/>
        <v>0.32</v>
      </c>
      <c r="M22" s="1">
        <f t="shared" si="10"/>
        <v>1.9000000000000001</v>
      </c>
    </row>
    <row r="23" spans="1:13" x14ac:dyDescent="0.25">
      <c r="A23" s="1" t="s">
        <v>15</v>
      </c>
      <c r="B23" s="1">
        <f>$A$2</f>
        <v>100</v>
      </c>
      <c r="C23" s="10">
        <f>4.74/1000</f>
        <v>4.7400000000000003E-3</v>
      </c>
      <c r="D23" s="1">
        <f t="shared" si="11"/>
        <v>0.47</v>
      </c>
      <c r="E23" s="1">
        <f t="shared" si="7"/>
        <v>0.09</v>
      </c>
      <c r="F23" s="1">
        <f t="shared" si="9"/>
        <v>0.55999999999999994</v>
      </c>
      <c r="G23" s="8"/>
      <c r="H23" s="1" t="s">
        <v>15</v>
      </c>
      <c r="I23" s="1">
        <f>A2</f>
        <v>100</v>
      </c>
      <c r="J23" s="10">
        <f>4.74/1000</f>
        <v>4.7400000000000003E-3</v>
      </c>
      <c r="K23" s="1">
        <f t="shared" si="12"/>
        <v>0.47</v>
      </c>
      <c r="L23" s="1">
        <f t="shared" si="8"/>
        <v>0.09</v>
      </c>
      <c r="M23" s="1">
        <f t="shared" si="10"/>
        <v>0.55999999999999994</v>
      </c>
    </row>
    <row r="24" spans="1:13" ht="14.25" customHeight="1" x14ac:dyDescent="0.25">
      <c r="A24" s="1" t="s">
        <v>3</v>
      </c>
      <c r="B24" s="1"/>
      <c r="C24" s="1">
        <v>4</v>
      </c>
      <c r="D24" s="1"/>
      <c r="E24" s="1"/>
      <c r="F24" s="1">
        <f>C24</f>
        <v>4</v>
      </c>
      <c r="H24" s="1" t="s">
        <v>3</v>
      </c>
      <c r="I24" s="1"/>
      <c r="J24" s="1">
        <v>4</v>
      </c>
      <c r="K24" s="1"/>
      <c r="L24" s="1"/>
      <c r="M24" s="1">
        <f>J24</f>
        <v>4</v>
      </c>
    </row>
    <row r="25" spans="1:13" x14ac:dyDescent="0.25">
      <c r="A25" s="1" t="s">
        <v>4</v>
      </c>
      <c r="B25" s="1"/>
      <c r="C25" s="1">
        <v>2.5</v>
      </c>
      <c r="D25" s="1"/>
      <c r="E25" s="1"/>
      <c r="F25" s="1">
        <f>C25</f>
        <v>2.5</v>
      </c>
      <c r="H25" s="1" t="s">
        <v>4</v>
      </c>
      <c r="I25" s="1"/>
      <c r="J25" s="1">
        <v>2.5</v>
      </c>
      <c r="K25" s="1"/>
      <c r="L25" s="1"/>
      <c r="M25" s="1">
        <f>J25</f>
        <v>2.5</v>
      </c>
    </row>
    <row r="26" spans="1:13" x14ac:dyDescent="0.25">
      <c r="E26" s="2" t="s">
        <v>10</v>
      </c>
      <c r="F26" s="2">
        <f>SUM(F18:F25)</f>
        <v>64.489999999999995</v>
      </c>
      <c r="L26" s="2" t="s">
        <v>10</v>
      </c>
      <c r="M26" s="2">
        <f>SUM(M18:M25)</f>
        <v>63.069999999999993</v>
      </c>
    </row>
    <row r="27" spans="1:13" x14ac:dyDescent="0.25">
      <c r="E27" s="7"/>
      <c r="F27" s="7"/>
    </row>
    <row r="28" spans="1:13" x14ac:dyDescent="0.25">
      <c r="E28" s="7"/>
      <c r="F28" s="7"/>
    </row>
    <row r="30" spans="1:13" x14ac:dyDescent="0.25">
      <c r="A30" s="16" t="s">
        <v>22</v>
      </c>
      <c r="B30" s="16"/>
      <c r="C30" s="16"/>
      <c r="D30" s="16"/>
      <c r="E30" s="16"/>
      <c r="F30" s="16"/>
      <c r="H30" s="16" t="s">
        <v>25</v>
      </c>
      <c r="I30" s="16"/>
      <c r="J30" s="16"/>
      <c r="K30" s="16"/>
      <c r="L30" s="16"/>
      <c r="M30" s="16"/>
    </row>
    <row r="31" spans="1:13" x14ac:dyDescent="0.25">
      <c r="A31" s="12"/>
      <c r="B31" s="12" t="s">
        <v>11</v>
      </c>
      <c r="C31" s="12" t="s">
        <v>12</v>
      </c>
      <c r="D31" s="12" t="s">
        <v>13</v>
      </c>
      <c r="E31" s="12" t="s">
        <v>14</v>
      </c>
      <c r="F31" s="12" t="s">
        <v>10</v>
      </c>
      <c r="H31" s="14"/>
      <c r="I31" s="14" t="s">
        <v>11</v>
      </c>
      <c r="J31" s="14" t="s">
        <v>12</v>
      </c>
      <c r="K31" s="14" t="s">
        <v>13</v>
      </c>
      <c r="L31" s="14" t="s">
        <v>14</v>
      </c>
      <c r="M31" s="14" t="s">
        <v>10</v>
      </c>
    </row>
    <row r="32" spans="1:13" x14ac:dyDescent="0.25">
      <c r="A32" s="1" t="s">
        <v>0</v>
      </c>
      <c r="B32" s="1">
        <f>$B$2</f>
        <v>30</v>
      </c>
      <c r="C32" s="10">
        <v>0.1691</v>
      </c>
      <c r="D32" s="1">
        <f>ROUND(B32*C32*0.3,2)</f>
        <v>1.52</v>
      </c>
      <c r="E32" s="1">
        <f t="shared" ref="E32:E37" si="13">ROUND(D32*0.2,2)</f>
        <v>0.3</v>
      </c>
      <c r="F32" s="1">
        <f>D32+E32</f>
        <v>1.82</v>
      </c>
      <c r="H32" s="1" t="s">
        <v>0</v>
      </c>
      <c r="I32" s="1">
        <f>$B$2</f>
        <v>30</v>
      </c>
      <c r="J32" s="10">
        <v>0.15820000000000001</v>
      </c>
      <c r="K32" s="1">
        <f>ROUND(I32*J32*0.2,2)</f>
        <v>0.95</v>
      </c>
      <c r="L32" s="1">
        <f t="shared" ref="L32:L37" si="14">ROUND(K32*0.19,2)</f>
        <v>0.18</v>
      </c>
      <c r="M32" s="1">
        <f>K32+L32</f>
        <v>1.1299999999999999</v>
      </c>
    </row>
    <row r="33" spans="1:13" x14ac:dyDescent="0.25">
      <c r="A33" s="1" t="s">
        <v>23</v>
      </c>
      <c r="B33" s="1">
        <f>$A$2*0.7</f>
        <v>70</v>
      </c>
      <c r="C33" s="10">
        <v>0.40089999999999998</v>
      </c>
      <c r="D33" s="1">
        <f>ROUND(B33*C33,2)</f>
        <v>28.06</v>
      </c>
      <c r="E33" s="1">
        <f t="shared" si="13"/>
        <v>5.61</v>
      </c>
      <c r="F33" s="1">
        <f t="shared" ref="F33:F37" si="15">D33+E33</f>
        <v>33.67</v>
      </c>
      <c r="H33" s="1" t="s">
        <v>26</v>
      </c>
      <c r="I33" s="1">
        <f>$A$2*0.8</f>
        <v>80</v>
      </c>
      <c r="J33" s="10">
        <v>0.40479999999999999</v>
      </c>
      <c r="K33" s="1">
        <f>ROUND(I33*J33,2)</f>
        <v>32.380000000000003</v>
      </c>
      <c r="L33" s="1">
        <f t="shared" si="14"/>
        <v>6.15</v>
      </c>
      <c r="M33" s="1">
        <f t="shared" ref="M33:M37" si="16">K33+L33</f>
        <v>38.53</v>
      </c>
    </row>
    <row r="34" spans="1:13" x14ac:dyDescent="0.25">
      <c r="A34" s="1" t="s">
        <v>24</v>
      </c>
      <c r="B34" s="1">
        <f>$A$2*0.3</f>
        <v>30</v>
      </c>
      <c r="C34" s="10">
        <v>0.35170000000000001</v>
      </c>
      <c r="D34" s="1">
        <f>ROUND(B34*C34,2)</f>
        <v>10.55</v>
      </c>
      <c r="E34" s="1">
        <f t="shared" si="13"/>
        <v>2.11</v>
      </c>
      <c r="F34" s="1">
        <f t="shared" si="15"/>
        <v>12.66</v>
      </c>
      <c r="H34" s="1" t="s">
        <v>27</v>
      </c>
      <c r="I34" s="1">
        <f>$A$2*0.2</f>
        <v>20</v>
      </c>
      <c r="J34" s="10">
        <v>0.32890000000000003</v>
      </c>
      <c r="K34" s="1">
        <f>ROUND(I34*J34,2)</f>
        <v>6.58</v>
      </c>
      <c r="L34" s="1">
        <f t="shared" si="14"/>
        <v>1.25</v>
      </c>
      <c r="M34" s="1">
        <f t="shared" si="16"/>
        <v>7.83</v>
      </c>
    </row>
    <row r="35" spans="1:13" x14ac:dyDescent="0.25">
      <c r="A35" s="1" t="s">
        <v>1</v>
      </c>
      <c r="B35" s="1">
        <f>$A$2</f>
        <v>100</v>
      </c>
      <c r="C35" s="10">
        <v>4.197E-2</v>
      </c>
      <c r="D35" s="1">
        <f t="shared" ref="D35:D37" si="17">ROUND(B35*C35,2)</f>
        <v>4.2</v>
      </c>
      <c r="E35" s="1">
        <f t="shared" si="13"/>
        <v>0.84</v>
      </c>
      <c r="F35" s="1">
        <f t="shared" si="15"/>
        <v>5.04</v>
      </c>
      <c r="H35" s="1" t="s">
        <v>1</v>
      </c>
      <c r="I35" s="1">
        <f>$A$2</f>
        <v>100</v>
      </c>
      <c r="J35" s="10">
        <v>4.197E-2</v>
      </c>
      <c r="K35" s="1">
        <f t="shared" ref="K35:K37" si="18">ROUND(I35*J35,2)</f>
        <v>4.2</v>
      </c>
      <c r="L35" s="1">
        <f t="shared" si="14"/>
        <v>0.8</v>
      </c>
      <c r="M35" s="1">
        <f t="shared" si="16"/>
        <v>5</v>
      </c>
    </row>
    <row r="36" spans="1:13" x14ac:dyDescent="0.25">
      <c r="A36" s="1" t="s">
        <v>2</v>
      </c>
      <c r="B36" s="1">
        <f>$A$2</f>
        <v>100</v>
      </c>
      <c r="C36" s="10">
        <v>1.3809999999999999E-2</v>
      </c>
      <c r="D36" s="1">
        <f t="shared" si="17"/>
        <v>1.38</v>
      </c>
      <c r="E36" s="1">
        <f t="shared" si="13"/>
        <v>0.28000000000000003</v>
      </c>
      <c r="F36" s="1">
        <f t="shared" si="15"/>
        <v>1.66</v>
      </c>
      <c r="H36" s="1" t="s">
        <v>2</v>
      </c>
      <c r="I36" s="1">
        <f>$A$2</f>
        <v>100</v>
      </c>
      <c r="J36" s="10">
        <v>1.3809999999999999E-2</v>
      </c>
      <c r="K36" s="1">
        <f t="shared" si="18"/>
        <v>1.38</v>
      </c>
      <c r="L36" s="1">
        <f t="shared" si="14"/>
        <v>0.26</v>
      </c>
      <c r="M36" s="1">
        <f t="shared" si="16"/>
        <v>1.64</v>
      </c>
    </row>
    <row r="37" spans="1:13" x14ac:dyDescent="0.25">
      <c r="A37" s="1" t="s">
        <v>15</v>
      </c>
      <c r="B37" s="1">
        <f>$A$2</f>
        <v>100</v>
      </c>
      <c r="C37" s="10">
        <f>4.74/1000</f>
        <v>4.7400000000000003E-3</v>
      </c>
      <c r="D37" s="1">
        <f t="shared" si="17"/>
        <v>0.47</v>
      </c>
      <c r="E37" s="1">
        <f t="shared" si="13"/>
        <v>0.09</v>
      </c>
      <c r="F37" s="1">
        <f t="shared" si="15"/>
        <v>0.55999999999999994</v>
      </c>
      <c r="H37" s="1" t="s">
        <v>15</v>
      </c>
      <c r="I37" s="1">
        <f>$A$2</f>
        <v>100</v>
      </c>
      <c r="J37" s="10">
        <f>4.74/1000</f>
        <v>4.7400000000000003E-3</v>
      </c>
      <c r="K37" s="1">
        <f t="shared" si="18"/>
        <v>0.47</v>
      </c>
      <c r="L37" s="1">
        <f t="shared" si="14"/>
        <v>0.09</v>
      </c>
      <c r="M37" s="1">
        <f t="shared" si="16"/>
        <v>0.55999999999999994</v>
      </c>
    </row>
    <row r="38" spans="1:13" x14ac:dyDescent="0.25">
      <c r="A38" s="1" t="s">
        <v>3</v>
      </c>
      <c r="B38" s="1"/>
      <c r="C38" s="1">
        <v>4</v>
      </c>
      <c r="D38" s="1"/>
      <c r="E38" s="1"/>
      <c r="F38" s="1">
        <f>C38</f>
        <v>4</v>
      </c>
      <c r="H38" s="1" t="s">
        <v>3</v>
      </c>
      <c r="I38" s="1"/>
      <c r="J38" s="1">
        <v>4</v>
      </c>
      <c r="K38" s="1"/>
      <c r="L38" s="1"/>
      <c r="M38" s="1">
        <f>J38</f>
        <v>4</v>
      </c>
    </row>
    <row r="39" spans="1:13" x14ac:dyDescent="0.25">
      <c r="A39" s="1" t="s">
        <v>4</v>
      </c>
      <c r="B39" s="1"/>
      <c r="C39" s="1">
        <v>2.5</v>
      </c>
      <c r="D39" s="1"/>
      <c r="E39" s="1"/>
      <c r="F39" s="1">
        <f>C39</f>
        <v>2.5</v>
      </c>
      <c r="H39" s="1" t="s">
        <v>4</v>
      </c>
      <c r="I39" s="1"/>
      <c r="J39" s="1">
        <v>2.5</v>
      </c>
      <c r="K39" s="1"/>
      <c r="L39" s="1"/>
      <c r="M39" s="1">
        <f>J39</f>
        <v>2.5</v>
      </c>
    </row>
    <row r="40" spans="1:13" x14ac:dyDescent="0.25">
      <c r="E40" s="2" t="s">
        <v>10</v>
      </c>
      <c r="F40" s="2">
        <f>SUM(F32:F39)</f>
        <v>61.910000000000004</v>
      </c>
      <c r="L40" s="2" t="s">
        <v>10</v>
      </c>
      <c r="M40" s="2">
        <f>SUM(M32:M39)</f>
        <v>61.190000000000005</v>
      </c>
    </row>
    <row r="43" spans="1:13" x14ac:dyDescent="0.25">
      <c r="F43" s="13"/>
    </row>
  </sheetData>
  <mergeCells count="6">
    <mergeCell ref="A4:F4"/>
    <mergeCell ref="H4:M4"/>
    <mergeCell ref="A16:F16"/>
    <mergeCell ref="H16:M16"/>
    <mergeCell ref="A30:F30"/>
    <mergeCell ref="H30:M30"/>
  </mergeCells>
  <pageMargins left="0.7" right="0.7" top="0.75" bottom="0.75" header="0.3" footer="0.3"/>
  <pageSetup paperSize="2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2016-12-22T12:23:07Z</dcterms:modified>
</cp:coreProperties>
</file>